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485" activeTab="0"/>
  </bookViews>
  <sheets>
    <sheet name="March" sheetId="1" r:id="rId1"/>
    <sheet name="Qtr Ending 6-30-13" sheetId="2" r:id="rId2"/>
    <sheet name="Qtr Ending 9-30-13" sheetId="3" r:id="rId3"/>
  </sheets>
  <definedNames>
    <definedName name="_xlnm.Print_Area" localSheetId="0">'March'!$A$1:$G$14</definedName>
    <definedName name="_xlnm.Print_Area" localSheetId="1">'Qtr Ending 6-30-13'!$A$1:$M$14</definedName>
    <definedName name="_xlnm.Print_Area" localSheetId="2">'Qtr Ending 9-30-13'!$A$1:$M$14</definedName>
  </definedNames>
  <calcPr fullCalcOnLoad="1"/>
</workbook>
</file>

<file path=xl/comments2.xml><?xml version="1.0" encoding="utf-8"?>
<comments xmlns="http://schemas.openxmlformats.org/spreadsheetml/2006/main">
  <authors>
    <author>Mayo, Cori</author>
  </authors>
  <commentList>
    <comment ref="B11" authorId="0">
      <text>
        <r>
          <rPr>
            <b/>
            <sz val="8"/>
            <rFont val="Tahoma"/>
            <family val="2"/>
          </rPr>
          <t>Mayo, Cori:</t>
        </r>
        <r>
          <rPr>
            <sz val="8"/>
            <rFont val="Tahoma"/>
            <family val="2"/>
          </rPr>
          <t xml:space="preserve">
CRA and Operating Account
</t>
        </r>
      </text>
    </comment>
  </commentList>
</comments>
</file>

<file path=xl/comments3.xml><?xml version="1.0" encoding="utf-8"?>
<comments xmlns="http://schemas.openxmlformats.org/spreadsheetml/2006/main">
  <authors>
    <author>Mayo, Cori</author>
  </authors>
  <commentList>
    <comment ref="B11" authorId="0">
      <text>
        <r>
          <rPr>
            <b/>
            <sz val="8"/>
            <rFont val="Tahoma"/>
            <family val="2"/>
          </rPr>
          <t>Mayo, Cori:</t>
        </r>
        <r>
          <rPr>
            <sz val="8"/>
            <rFont val="Tahoma"/>
            <family val="2"/>
          </rPr>
          <t xml:space="preserve">
CRA and Operating Account
</t>
        </r>
      </text>
    </comment>
  </commentList>
</comments>
</file>

<file path=xl/sharedStrings.xml><?xml version="1.0" encoding="utf-8"?>
<sst xmlns="http://schemas.openxmlformats.org/spreadsheetml/2006/main" count="57" uniqueCount="32">
  <si>
    <t>Cash - Bank Balance</t>
  </si>
  <si>
    <t>Investments</t>
  </si>
  <si>
    <t xml:space="preserve">  </t>
  </si>
  <si>
    <t>Monthly Earnings / (Loss)</t>
  </si>
  <si>
    <t xml:space="preserve">     OPEB Health Retirement Trust</t>
  </si>
  <si>
    <t xml:space="preserve">     Wells Fargo Bank Balance</t>
  </si>
  <si>
    <t xml:space="preserve">    State SBA Investment Pool</t>
  </si>
  <si>
    <t xml:space="preserve">         Total Investments</t>
  </si>
  <si>
    <t>Fiscal Year-To-Date Earnings</t>
  </si>
  <si>
    <t>Monthly Net Transfers In / (Out)</t>
  </si>
  <si>
    <r>
      <rPr>
        <b/>
        <sz val="11"/>
        <color indexed="8"/>
        <rFont val="Cambria"/>
        <family val="1"/>
      </rPr>
      <t>City of Dania Beach</t>
    </r>
    <r>
      <rPr>
        <b/>
        <sz val="13"/>
        <color indexed="8"/>
        <rFont val="Cambria"/>
        <family val="1"/>
      </rPr>
      <t xml:space="preserve">
Cash and Investment Summary March 31, 2013</t>
    </r>
  </si>
  <si>
    <t>Ending Balance 3/31/2013</t>
  </si>
  <si>
    <t>Beginning Balance 3/1/2013</t>
  </si>
  <si>
    <t>Beginning Balance 4/1/2013</t>
  </si>
  <si>
    <r>
      <t xml:space="preserve">Note:  </t>
    </r>
    <r>
      <rPr>
        <i/>
        <sz val="10"/>
        <color indexed="8"/>
        <rFont val="Calibri"/>
        <family val="2"/>
      </rPr>
      <t>$2,000,000 transferred to SBA account from Wells Fargo Operating Account</t>
    </r>
  </si>
  <si>
    <t>Ending Balance 6/30/2013</t>
  </si>
  <si>
    <t>April</t>
  </si>
  <si>
    <t>May</t>
  </si>
  <si>
    <t>June</t>
  </si>
  <si>
    <r>
      <rPr>
        <b/>
        <sz val="11"/>
        <color indexed="8"/>
        <rFont val="Cambria"/>
        <family val="1"/>
      </rPr>
      <t>City of Dania Beach</t>
    </r>
    <r>
      <rPr>
        <b/>
        <sz val="13"/>
        <color indexed="8"/>
        <rFont val="Cambria"/>
        <family val="1"/>
      </rPr>
      <t xml:space="preserve">
Cash and Investment Summary Quarter Ending: June 30, 2013</t>
    </r>
  </si>
  <si>
    <t xml:space="preserve">    OPEB Health Retirement Trust</t>
  </si>
  <si>
    <r>
      <t xml:space="preserve">Notes:  </t>
    </r>
    <r>
      <rPr>
        <i/>
        <sz val="10"/>
        <color indexed="8"/>
        <rFont val="Calibri"/>
        <family val="2"/>
      </rPr>
      <t>Transferred $2,500,000 from SBA to Wells Fargo Operating Account in May</t>
    </r>
  </si>
  <si>
    <t xml:space="preserve">             Transferred $3,500,000 from SBA to Wells Fargo Operating Account in June</t>
  </si>
  <si>
    <t>Ending bank balance for calculations:</t>
  </si>
  <si>
    <r>
      <rPr>
        <b/>
        <sz val="11"/>
        <color indexed="8"/>
        <rFont val="Cambria"/>
        <family val="1"/>
      </rPr>
      <t>City of Dania Beach</t>
    </r>
    <r>
      <rPr>
        <b/>
        <sz val="13"/>
        <color indexed="8"/>
        <rFont val="Cambria"/>
        <family val="1"/>
      </rPr>
      <t xml:space="preserve">
Cash and Investment Summary 
Quarter Ending: September 30, 2013</t>
    </r>
  </si>
  <si>
    <t>Beginning Balance 7/1/2013</t>
  </si>
  <si>
    <t>July</t>
  </si>
  <si>
    <t>August</t>
  </si>
  <si>
    <t>September</t>
  </si>
  <si>
    <t>Ending Balance 9/30/2013</t>
  </si>
  <si>
    <t xml:space="preserve">     SunTrust/Wells Fargo Bank Balance</t>
  </si>
  <si>
    <r>
      <t xml:space="preserve">Notes:  </t>
    </r>
    <r>
      <rPr>
        <i/>
        <sz val="10"/>
        <color indexed="8"/>
        <rFont val="Calibri"/>
        <family val="2"/>
      </rPr>
      <t>Transferred $3,000,000 from SBA to SunTrust Operating Account in August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</si>
</sst>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-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mbria"/>
      <family val="1"/>
    </font>
    <font>
      <b/>
      <sz val="11"/>
      <color indexed="8"/>
      <name val="Cambria"/>
      <family val="1"/>
    </font>
    <font>
      <i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 val="doubleAccounting"/>
      <sz val="12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0"/>
      <color indexed="8"/>
      <name val="Calibri"/>
      <family val="2"/>
    </font>
    <font>
      <u val="singleAccounting"/>
      <sz val="10"/>
      <color indexed="8"/>
      <name val="Calibri"/>
      <family val="2"/>
    </font>
    <font>
      <u val="doubleAccounting"/>
      <sz val="10"/>
      <color indexed="8"/>
      <name val="Calibri"/>
      <family val="2"/>
    </font>
    <font>
      <b/>
      <u val="singleAccounting"/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Accounting"/>
      <sz val="12"/>
      <color theme="1"/>
      <name val="Calibri"/>
      <family val="2"/>
    </font>
    <font>
      <b/>
      <u val="doubleAccounting"/>
      <sz val="12"/>
      <color theme="1"/>
      <name val="Calibri"/>
      <family val="2"/>
    </font>
    <font>
      <b/>
      <sz val="13"/>
      <color theme="1"/>
      <name val="Cambria"/>
      <family val="1"/>
    </font>
    <font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0"/>
      <color theme="1"/>
      <name val="Calibri"/>
      <family val="2"/>
    </font>
    <font>
      <u val="singleAccounting"/>
      <sz val="10"/>
      <color theme="1"/>
      <name val="Calibri"/>
      <family val="2"/>
    </font>
    <font>
      <u val="doubleAccounting"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Accounting"/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0"/>
      <color rgb="FF0070C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0" xfId="42" applyFont="1" applyAlignment="1">
      <alignment horizontal="center" vertical="center"/>
    </xf>
    <xf numFmtId="43" fontId="0" fillId="0" borderId="0" xfId="42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164" fontId="55" fillId="0" borderId="0" xfId="42" applyNumberFormat="1" applyFont="1" applyAlignment="1">
      <alignment horizontal="center" vertical="center"/>
    </xf>
    <xf numFmtId="165" fontId="56" fillId="0" borderId="0" xfId="44" applyNumberFormat="1" applyFont="1" applyAlignment="1">
      <alignment horizontal="center" vertical="center"/>
    </xf>
    <xf numFmtId="164" fontId="56" fillId="0" borderId="0" xfId="42" applyNumberFormat="1" applyFont="1" applyAlignment="1">
      <alignment horizontal="center" vertical="center"/>
    </xf>
    <xf numFmtId="164" fontId="56" fillId="0" borderId="0" xfId="0" applyNumberFormat="1" applyFont="1" applyAlignment="1">
      <alignment horizontal="center" vertical="center"/>
    </xf>
    <xf numFmtId="164" fontId="57" fillId="0" borderId="0" xfId="42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165" fontId="58" fillId="0" borderId="0" xfId="44" applyNumberFormat="1" applyFont="1" applyAlignment="1">
      <alignment horizontal="center" vertical="center"/>
    </xf>
    <xf numFmtId="0" fontId="59" fillId="0" borderId="0" xfId="0" applyFont="1" applyFill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165" fontId="0" fillId="0" borderId="12" xfId="44" applyNumberFormat="1" applyFont="1" applyBorder="1" applyAlignment="1">
      <alignment horizontal="center" vertical="center"/>
    </xf>
    <xf numFmtId="165" fontId="0" fillId="0" borderId="13" xfId="44" applyNumberFormat="1" applyFont="1" applyBorder="1" applyAlignment="1">
      <alignment horizontal="center" vertical="center"/>
    </xf>
    <xf numFmtId="164" fontId="60" fillId="0" borderId="12" xfId="42" applyNumberFormat="1" applyFont="1" applyBorder="1" applyAlignment="1">
      <alignment horizontal="center" vertical="center"/>
    </xf>
    <xf numFmtId="164" fontId="60" fillId="0" borderId="13" xfId="42" applyNumberFormat="1" applyFont="1" applyBorder="1" applyAlignment="1">
      <alignment horizontal="center" vertical="center"/>
    </xf>
    <xf numFmtId="164" fontId="61" fillId="0" borderId="14" xfId="42" applyNumberFormat="1" applyFont="1" applyBorder="1" applyAlignment="1">
      <alignment horizontal="center" vertical="center"/>
    </xf>
    <xf numFmtId="164" fontId="61" fillId="0" borderId="15" xfId="42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64" fontId="55" fillId="0" borderId="17" xfId="42" applyNumberFormat="1" applyFont="1" applyBorder="1" applyAlignment="1">
      <alignment horizontal="center" vertical="center"/>
    </xf>
    <xf numFmtId="165" fontId="62" fillId="0" borderId="0" xfId="44" applyNumberFormat="1" applyFont="1" applyFill="1" applyAlignment="1">
      <alignment vertical="center"/>
    </xf>
    <xf numFmtId="164" fontId="63" fillId="0" borderId="0" xfId="42" applyNumberFormat="1" applyFont="1" applyFill="1" applyAlignment="1">
      <alignment horizontal="center" vertical="center"/>
    </xf>
    <xf numFmtId="165" fontId="64" fillId="0" borderId="0" xfId="44" applyNumberFormat="1" applyFont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165" fontId="56" fillId="0" borderId="19" xfId="44" applyNumberFormat="1" applyFont="1" applyBorder="1" applyAlignment="1">
      <alignment horizontal="center" vertical="center"/>
    </xf>
    <xf numFmtId="165" fontId="56" fillId="0" borderId="20" xfId="44" applyNumberFormat="1" applyFont="1" applyBorder="1" applyAlignment="1">
      <alignment horizontal="center" vertical="center"/>
    </xf>
    <xf numFmtId="166" fontId="51" fillId="0" borderId="18" xfId="0" applyNumberFormat="1" applyFont="1" applyBorder="1" applyAlignment="1">
      <alignment horizontal="center" vertical="center" wrapText="1"/>
    </xf>
    <xf numFmtId="166" fontId="51" fillId="0" borderId="21" xfId="0" applyNumberFormat="1" applyFont="1" applyBorder="1" applyAlignment="1">
      <alignment horizontal="center" vertical="center" wrapText="1"/>
    </xf>
    <xf numFmtId="164" fontId="56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5" fontId="56" fillId="0" borderId="0" xfId="44" applyNumberFormat="1" applyFont="1" applyBorder="1" applyAlignment="1">
      <alignment horizontal="center" vertical="center"/>
    </xf>
    <xf numFmtId="165" fontId="0" fillId="0" borderId="0" xfId="44" applyNumberFormat="1" applyFont="1" applyBorder="1" applyAlignment="1">
      <alignment horizontal="center" vertical="center"/>
    </xf>
    <xf numFmtId="164" fontId="60" fillId="0" borderId="0" xfId="42" applyNumberFormat="1" applyFont="1" applyBorder="1" applyAlignment="1">
      <alignment horizontal="center" vertical="center"/>
    </xf>
    <xf numFmtId="43" fontId="0" fillId="0" borderId="0" xfId="42" applyFont="1" applyBorder="1" applyAlignment="1">
      <alignment horizontal="center" vertical="center"/>
    </xf>
    <xf numFmtId="164" fontId="61" fillId="0" borderId="0" xfId="42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wrapText="1"/>
    </xf>
    <xf numFmtId="164" fontId="61" fillId="0" borderId="12" xfId="42" applyNumberFormat="1" applyFont="1" applyBorder="1" applyAlignment="1">
      <alignment horizontal="center" vertical="center"/>
    </xf>
    <xf numFmtId="164" fontId="61" fillId="0" borderId="13" xfId="42" applyNumberFormat="1" applyFont="1" applyBorder="1" applyAlignment="1">
      <alignment horizontal="center" vertical="center"/>
    </xf>
    <xf numFmtId="164" fontId="55" fillId="0" borderId="0" xfId="42" applyNumberFormat="1" applyFont="1" applyBorder="1" applyAlignment="1">
      <alignment horizontal="center" vertical="center"/>
    </xf>
    <xf numFmtId="165" fontId="57" fillId="0" borderId="0" xfId="44" applyNumberFormat="1" applyFont="1" applyAlignment="1">
      <alignment horizontal="center" vertical="center"/>
    </xf>
    <xf numFmtId="166" fontId="51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164" fontId="55" fillId="0" borderId="22" xfId="42" applyNumberFormat="1" applyFont="1" applyBorder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4" fontId="57" fillId="0" borderId="0" xfId="42" applyNumberFormat="1" applyFont="1" applyFill="1" applyAlignment="1">
      <alignment horizontal="center" vertical="center"/>
    </xf>
    <xf numFmtId="164" fontId="60" fillId="0" borderId="12" xfId="42" applyNumberFormat="1" applyFont="1" applyFill="1" applyBorder="1" applyAlignment="1">
      <alignment horizontal="center" vertical="center"/>
    </xf>
    <xf numFmtId="164" fontId="60" fillId="0" borderId="13" xfId="42" applyNumberFormat="1" applyFont="1" applyFill="1" applyBorder="1" applyAlignment="1">
      <alignment horizontal="center" vertical="center"/>
    </xf>
    <xf numFmtId="164" fontId="60" fillId="0" borderId="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66" fillId="0" borderId="0" xfId="42" applyNumberFormat="1" applyFont="1" applyFill="1" applyAlignment="1">
      <alignment horizontal="center" vertical="center"/>
    </xf>
    <xf numFmtId="165" fontId="66" fillId="0" borderId="0" xfId="44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8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6.28125" style="0" customWidth="1"/>
    <col min="2" max="2" width="14.00390625" style="0" customWidth="1"/>
    <col min="3" max="3" width="13.57421875" style="0" customWidth="1"/>
    <col min="4" max="4" width="12.7109375" style="0" customWidth="1"/>
    <col min="5" max="5" width="14.421875" style="0" customWidth="1"/>
    <col min="6" max="6" width="3.00390625" style="0" customWidth="1"/>
    <col min="7" max="7" width="12.140625" style="0" customWidth="1"/>
  </cols>
  <sheetData>
    <row r="1" spans="1:5" ht="47.25" customHeight="1">
      <c r="A1" s="16" t="s">
        <v>10</v>
      </c>
      <c r="B1" s="16"/>
      <c r="C1" s="16"/>
      <c r="D1" s="16"/>
      <c r="E1" s="16"/>
    </row>
    <row r="2" spans="1:5" ht="15">
      <c r="A2" s="6"/>
      <c r="B2" s="6"/>
      <c r="C2" s="6"/>
      <c r="D2" s="6"/>
      <c r="E2" s="6"/>
    </row>
    <row r="3" spans="1:7" s="1" customFormat="1" ht="46.5" customHeight="1" thickBot="1">
      <c r="A3" s="4"/>
      <c r="B3" s="36" t="s">
        <v>12</v>
      </c>
      <c r="C3" s="26" t="s">
        <v>9</v>
      </c>
      <c r="D3" s="17" t="s">
        <v>3</v>
      </c>
      <c r="E3" s="37" t="s">
        <v>11</v>
      </c>
      <c r="G3" s="33" t="s">
        <v>8</v>
      </c>
    </row>
    <row r="4" spans="1:5" s="1" customFormat="1" ht="16.5" customHeight="1">
      <c r="A4" s="14" t="s">
        <v>1</v>
      </c>
      <c r="B4" s="2"/>
      <c r="C4" s="18"/>
      <c r="D4" s="19"/>
      <c r="E4" s="2"/>
    </row>
    <row r="5" spans="1:7" s="1" customFormat="1" ht="16.5" customHeight="1">
      <c r="A5" s="27" t="s">
        <v>6</v>
      </c>
      <c r="B5" s="10">
        <v>45046254.02</v>
      </c>
      <c r="C5" s="20">
        <f>2000000+4005.41</f>
        <v>2004005.41</v>
      </c>
      <c r="D5" s="21">
        <v>8999.77</v>
      </c>
      <c r="E5" s="10">
        <f>B5+C5+D5</f>
        <v>47059259.2</v>
      </c>
      <c r="G5" s="30">
        <f>8778.54+7254+7671.22+8776.4+7984.22+8999.77</f>
        <v>49464.15000000001</v>
      </c>
    </row>
    <row r="6" spans="1:7" s="1" customFormat="1" ht="16.5" customHeight="1">
      <c r="A6" s="27" t="s">
        <v>4</v>
      </c>
      <c r="B6" s="13">
        <v>6588768.76</v>
      </c>
      <c r="C6" s="22">
        <v>0</v>
      </c>
      <c r="D6" s="23">
        <f>E6-B6</f>
        <v>119605.53000000026</v>
      </c>
      <c r="E6" s="13">
        <v>6708374.29</v>
      </c>
      <c r="G6" s="31">
        <f>-28426.01-1587.66+45327.79+35370.56+151784.67-1600.33+37277.16+119605.53</f>
        <v>357751.71</v>
      </c>
    </row>
    <row r="7" spans="1:7" s="1" customFormat="1" ht="21" customHeight="1" thickBot="1">
      <c r="A7" s="14" t="s">
        <v>7</v>
      </c>
      <c r="B7" s="15">
        <f>SUM(B5:B6)</f>
        <v>51635022.78</v>
      </c>
      <c r="C7" s="24">
        <f>SUM(C5:C6)</f>
        <v>2004005.41</v>
      </c>
      <c r="D7" s="25">
        <f>SUM(D5:D6)</f>
        <v>128605.30000000026</v>
      </c>
      <c r="E7" s="15">
        <f>SUM(E5:E6)</f>
        <v>53767633.49</v>
      </c>
      <c r="G7" s="32">
        <f>SUM(G5:G6)</f>
        <v>407215.86000000004</v>
      </c>
    </row>
    <row r="8" spans="1:5" s="1" customFormat="1" ht="16.5" customHeight="1">
      <c r="A8" s="4"/>
      <c r="B8" s="11"/>
      <c r="C8" s="9"/>
      <c r="D8" s="9"/>
      <c r="E8" s="11"/>
    </row>
    <row r="9" spans="1:5" s="1" customFormat="1" ht="16.5" customHeight="1">
      <c r="A9" s="4"/>
      <c r="B9" s="11"/>
      <c r="C9" s="9"/>
      <c r="D9" s="9"/>
      <c r="E9" s="11"/>
    </row>
    <row r="10" spans="1:5" s="1" customFormat="1" ht="16.5" customHeight="1">
      <c r="A10" s="14" t="s">
        <v>0</v>
      </c>
      <c r="B10" s="12"/>
      <c r="C10" s="39"/>
      <c r="D10" s="39"/>
      <c r="E10" s="38"/>
    </row>
    <row r="11" spans="1:5" s="1" customFormat="1" ht="16.5" customHeight="1" thickBot="1">
      <c r="A11" s="27" t="s">
        <v>5</v>
      </c>
      <c r="B11" s="34">
        <f>6452326.72+90691.52</f>
        <v>6543018.239999999</v>
      </c>
      <c r="C11" s="29">
        <f>E11-B11</f>
        <v>-3640744.249999999</v>
      </c>
      <c r="D11" s="9">
        <v>0</v>
      </c>
      <c r="E11" s="35">
        <f>2811680.56+90593.43</f>
        <v>2902273.99</v>
      </c>
    </row>
    <row r="12" spans="1:5" s="1" customFormat="1" ht="16.5" customHeight="1" thickTop="1">
      <c r="A12" s="4"/>
      <c r="B12" s="3"/>
      <c r="C12" s="3"/>
      <c r="D12" s="3"/>
      <c r="E12" s="3"/>
    </row>
    <row r="13" spans="1:5" s="1" customFormat="1" ht="16.5" customHeight="1">
      <c r="A13" s="28" t="s">
        <v>14</v>
      </c>
      <c r="B13" s="4"/>
      <c r="C13" s="4"/>
      <c r="D13" s="4"/>
      <c r="E13" s="4"/>
    </row>
    <row r="14" spans="1:5" ht="15">
      <c r="A14" s="7" t="s">
        <v>2</v>
      </c>
      <c r="B14" s="8"/>
      <c r="C14" s="8"/>
      <c r="D14" s="8"/>
      <c r="E14" s="6"/>
    </row>
    <row r="15" spans="1:5" ht="16.5">
      <c r="A15" s="5"/>
      <c r="B15" s="5"/>
      <c r="C15" s="5"/>
      <c r="D15" s="5"/>
      <c r="E15" s="5"/>
    </row>
    <row r="16" spans="1:5" ht="16.5">
      <c r="A16" s="5"/>
      <c r="B16" s="5"/>
      <c r="C16" s="5"/>
      <c r="D16" s="5"/>
      <c r="E16" s="5"/>
    </row>
  </sheetData>
  <sheetProtection/>
  <printOptions/>
  <pageMargins left="0.45" right="0.2" top="1" bottom="0.5" header="0.3" footer="0.3"/>
  <pageSetup fitToHeight="0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6.28125" style="0" customWidth="1"/>
    <col min="2" max="2" width="14.00390625" style="0" customWidth="1"/>
    <col min="3" max="3" width="13.57421875" style="0" customWidth="1"/>
    <col min="4" max="4" width="12.7109375" style="0" customWidth="1"/>
    <col min="5" max="5" width="4.7109375" style="0" customWidth="1"/>
    <col min="6" max="6" width="13.57421875" style="0" customWidth="1"/>
    <col min="7" max="7" width="12.7109375" style="0" customWidth="1"/>
    <col min="8" max="8" width="4.7109375" style="0" customWidth="1"/>
    <col min="9" max="9" width="13.57421875" style="0" customWidth="1"/>
    <col min="10" max="10" width="12.7109375" style="0" customWidth="1"/>
    <col min="11" max="11" width="14.421875" style="0" customWidth="1"/>
    <col min="12" max="12" width="2.57421875" style="0" customWidth="1"/>
    <col min="13" max="13" width="12.140625" style="0" customWidth="1"/>
  </cols>
  <sheetData>
    <row r="1" spans="1:12" ht="47.25" customHeight="1">
      <c r="A1" s="40" t="s">
        <v>19</v>
      </c>
      <c r="B1" s="16"/>
      <c r="C1" s="49"/>
      <c r="D1" s="49"/>
      <c r="E1" s="16"/>
      <c r="F1" s="49"/>
      <c r="G1" s="49"/>
      <c r="H1" s="16"/>
      <c r="I1" s="49"/>
      <c r="J1" s="49"/>
      <c r="K1" s="16"/>
      <c r="L1" s="16"/>
    </row>
    <row r="2" spans="1:12" ht="15">
      <c r="A2" s="6"/>
      <c r="B2" s="6"/>
      <c r="C2" s="69" t="s">
        <v>16</v>
      </c>
      <c r="D2" s="70"/>
      <c r="E2" s="46"/>
      <c r="F2" s="69" t="s">
        <v>17</v>
      </c>
      <c r="G2" s="70"/>
      <c r="H2" s="46"/>
      <c r="I2" s="69" t="s">
        <v>18</v>
      </c>
      <c r="J2" s="70"/>
      <c r="K2" s="6"/>
      <c r="L2" s="6"/>
    </row>
    <row r="3" spans="1:13" s="1" customFormat="1" ht="46.5" customHeight="1" thickBot="1">
      <c r="A3" s="4"/>
      <c r="B3" s="36" t="s">
        <v>13</v>
      </c>
      <c r="C3" s="47" t="s">
        <v>9</v>
      </c>
      <c r="D3" s="48" t="s">
        <v>3</v>
      </c>
      <c r="E3" s="17"/>
      <c r="F3" s="47" t="s">
        <v>9</v>
      </c>
      <c r="G3" s="48" t="s">
        <v>3</v>
      </c>
      <c r="H3" s="54"/>
      <c r="I3" s="47" t="s">
        <v>9</v>
      </c>
      <c r="J3" s="48" t="s">
        <v>3</v>
      </c>
      <c r="K3" s="36" t="s">
        <v>15</v>
      </c>
      <c r="L3" s="36"/>
      <c r="M3" s="33" t="s">
        <v>8</v>
      </c>
    </row>
    <row r="4" spans="1:12" s="1" customFormat="1" ht="16.5" customHeight="1">
      <c r="A4" s="14" t="s">
        <v>1</v>
      </c>
      <c r="B4" s="2"/>
      <c r="C4" s="18"/>
      <c r="D4" s="19"/>
      <c r="E4" s="44"/>
      <c r="F4" s="18"/>
      <c r="G4" s="19"/>
      <c r="H4" s="2"/>
      <c r="I4" s="18"/>
      <c r="J4" s="19"/>
      <c r="K4" s="2"/>
      <c r="L4" s="2"/>
    </row>
    <row r="5" spans="1:13" s="1" customFormat="1" ht="16.5" customHeight="1">
      <c r="A5" s="27" t="s">
        <v>6</v>
      </c>
      <c r="B5" s="10">
        <f>47059259.2+299607.51</f>
        <v>47358866.71</v>
      </c>
      <c r="C5" s="20"/>
      <c r="D5" s="21">
        <v>8363.56</v>
      </c>
      <c r="E5" s="42"/>
      <c r="F5" s="20">
        <v>-2500000</v>
      </c>
      <c r="G5" s="21">
        <v>7556.67</v>
      </c>
      <c r="H5" s="10"/>
      <c r="I5" s="20">
        <v>-3500000</v>
      </c>
      <c r="J5" s="21">
        <v>6872.85</v>
      </c>
      <c r="K5" s="10">
        <f>SUM(B5:J5)</f>
        <v>41381659.79000001</v>
      </c>
      <c r="L5" s="10"/>
      <c r="M5" s="30">
        <f>8778.54+7254+7671.22+8776.4+7984.22+8999.77+D5+G5+J5</f>
        <v>72257.23000000001</v>
      </c>
    </row>
    <row r="6" spans="1:13" s="1" customFormat="1" ht="16.5" customHeight="1">
      <c r="A6" s="27" t="s">
        <v>20</v>
      </c>
      <c r="B6" s="13">
        <v>6708374.29</v>
      </c>
      <c r="C6" s="22"/>
      <c r="D6" s="23">
        <f>79321.32-1677.09</f>
        <v>77644.23000000001</v>
      </c>
      <c r="E6" s="43"/>
      <c r="F6" s="22"/>
      <c r="G6" s="23">
        <v>15316.96</v>
      </c>
      <c r="H6" s="13"/>
      <c r="I6" s="22"/>
      <c r="J6" s="23">
        <v>-92280.01</v>
      </c>
      <c r="K6" s="53">
        <f>SUM(B6:J6)</f>
        <v>6709055.470000001</v>
      </c>
      <c r="L6" s="13"/>
      <c r="M6" s="31">
        <f>-28426.01-1587.66+45327.79+35370.56+151784.67-1600.33+37277.16+119605.53+D6+G6+J6</f>
        <v>358432.8900000001</v>
      </c>
    </row>
    <row r="7" spans="1:13" s="1" customFormat="1" ht="21" customHeight="1">
      <c r="A7" s="14" t="s">
        <v>7</v>
      </c>
      <c r="B7" s="15">
        <f>SUM(B5:B6)</f>
        <v>54067241</v>
      </c>
      <c r="C7" s="50">
        <f>SUM(C5:C6)</f>
        <v>0</v>
      </c>
      <c r="D7" s="51">
        <f>SUM(D5:D6)</f>
        <v>86007.79000000001</v>
      </c>
      <c r="E7" s="45"/>
      <c r="F7" s="50">
        <f>SUM(F5:F6)</f>
        <v>-2500000</v>
      </c>
      <c r="G7" s="51">
        <f>SUM(G5:G6)</f>
        <v>22873.629999999997</v>
      </c>
      <c r="H7" s="15"/>
      <c r="I7" s="50">
        <f>SUM(I5:I6)</f>
        <v>-3500000</v>
      </c>
      <c r="J7" s="51">
        <f>SUM(J5:J6)</f>
        <v>-85407.15999999999</v>
      </c>
      <c r="K7" s="15">
        <f>SUM(K5:K6)</f>
        <v>48090715.260000005</v>
      </c>
      <c r="L7" s="15"/>
      <c r="M7" s="32">
        <f>SUM(M5:M6)</f>
        <v>430690.1200000001</v>
      </c>
    </row>
    <row r="8" spans="1:12" s="1" customFormat="1" ht="16.5" customHeight="1">
      <c r="A8" s="4"/>
      <c r="B8" s="11"/>
      <c r="C8" s="52"/>
      <c r="D8" s="52"/>
      <c r="E8" s="9"/>
      <c r="F8" s="52"/>
      <c r="G8" s="52"/>
      <c r="H8" s="11"/>
      <c r="I8" s="52"/>
      <c r="J8" s="52"/>
      <c r="K8" s="11"/>
      <c r="L8" s="11"/>
    </row>
    <row r="9" spans="1:12" s="1" customFormat="1" ht="16.5" customHeight="1">
      <c r="A9" s="4"/>
      <c r="B9" s="11"/>
      <c r="C9" s="9"/>
      <c r="D9" s="9"/>
      <c r="E9" s="9"/>
      <c r="F9" s="9"/>
      <c r="G9" s="9"/>
      <c r="H9" s="11"/>
      <c r="I9" s="9"/>
      <c r="J9" s="9"/>
      <c r="K9" s="11"/>
      <c r="L9" s="11"/>
    </row>
    <row r="10" spans="1:12" s="1" customFormat="1" ht="16.5" customHeight="1">
      <c r="A10" s="14" t="s">
        <v>0</v>
      </c>
      <c r="B10" s="12"/>
      <c r="C10" s="39"/>
      <c r="D10" s="39"/>
      <c r="E10" s="39"/>
      <c r="F10" s="39"/>
      <c r="G10" s="39"/>
      <c r="H10" s="38"/>
      <c r="I10" s="39"/>
      <c r="J10" s="39"/>
      <c r="K10" s="38"/>
      <c r="L10" s="38"/>
    </row>
    <row r="11" spans="1:12" s="1" customFormat="1" ht="16.5" customHeight="1" thickBot="1">
      <c r="A11" s="27" t="s">
        <v>5</v>
      </c>
      <c r="B11" s="34">
        <v>2902273.99</v>
      </c>
      <c r="C11" s="29">
        <f>2527886.96+90495.72-B11</f>
        <v>-283891.31000000006</v>
      </c>
      <c r="D11" s="57">
        <v>0</v>
      </c>
      <c r="E11" s="9"/>
      <c r="F11" s="29">
        <f>F16-C16</f>
        <v>368615.76999999955</v>
      </c>
      <c r="G11" s="57">
        <v>0</v>
      </c>
      <c r="H11" s="41"/>
      <c r="I11" s="29">
        <f>K16-F16</f>
        <v>3358875.940000001</v>
      </c>
      <c r="J11" s="9">
        <v>0</v>
      </c>
      <c r="K11" s="35">
        <f>SUM(B11:J11)</f>
        <v>6345874.390000001</v>
      </c>
      <c r="L11" s="41"/>
    </row>
    <row r="12" spans="1:12" s="1" customFormat="1" ht="16.5" customHeight="1" thickTop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16.5" customHeight="1">
      <c r="A13" s="28" t="s">
        <v>21</v>
      </c>
      <c r="B13" s="4"/>
      <c r="C13" s="4"/>
      <c r="D13" s="4"/>
      <c r="E13" s="4"/>
      <c r="L13" s="4"/>
    </row>
    <row r="14" spans="1:12" ht="15">
      <c r="A14" s="55" t="s">
        <v>22</v>
      </c>
      <c r="B14" s="8"/>
      <c r="C14" s="8"/>
      <c r="D14" s="8"/>
      <c r="E14" s="8"/>
      <c r="F14" s="8"/>
      <c r="G14" s="8"/>
      <c r="H14" s="6"/>
      <c r="I14" s="8"/>
      <c r="J14" s="8"/>
      <c r="K14" s="6"/>
      <c r="L14" s="6"/>
    </row>
    <row r="15" spans="1:12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6.5" hidden="1">
      <c r="A16" s="5" t="s">
        <v>23</v>
      </c>
      <c r="B16" s="5"/>
      <c r="C16" s="58">
        <f>2527886.96+90495.72</f>
        <v>2618382.68</v>
      </c>
      <c r="D16" s="5"/>
      <c r="E16" s="5"/>
      <c r="F16" s="56">
        <f>90397.9+2896600.55</f>
        <v>2986998.4499999997</v>
      </c>
      <c r="G16" s="4"/>
      <c r="H16" s="4"/>
      <c r="I16" s="4"/>
      <c r="J16" s="4"/>
      <c r="K16" s="56">
        <f>90298.31+2748254.29+3507321.79</f>
        <v>6345874.390000001</v>
      </c>
      <c r="L16" s="5"/>
    </row>
    <row r="17" ht="15" hidden="1"/>
  </sheetData>
  <sheetProtection/>
  <mergeCells count="3">
    <mergeCell ref="C2:D2"/>
    <mergeCell ref="F2:G2"/>
    <mergeCell ref="I2:J2"/>
  </mergeCells>
  <printOptions/>
  <pageMargins left="0.45" right="0.2" top="1" bottom="0.5" header="0.3" footer="0.3"/>
  <pageSetup fitToHeight="0" fitToWidth="1" horizontalDpi="600" verticalDpi="600" orientation="landscape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B1">
      <selection activeCell="J1" sqref="J1"/>
    </sheetView>
  </sheetViews>
  <sheetFormatPr defaultColWidth="9.140625" defaultRowHeight="15"/>
  <cols>
    <col min="1" max="1" width="37.57421875" style="0" customWidth="1"/>
    <col min="2" max="2" width="14.00390625" style="0" customWidth="1"/>
    <col min="3" max="3" width="13.57421875" style="0" customWidth="1"/>
    <col min="4" max="4" width="12.7109375" style="0" customWidth="1"/>
    <col min="5" max="5" width="4.7109375" style="0" customWidth="1"/>
    <col min="6" max="6" width="13.57421875" style="0" customWidth="1"/>
    <col min="7" max="7" width="12.7109375" style="0" customWidth="1"/>
    <col min="8" max="8" width="4.7109375" style="0" customWidth="1"/>
    <col min="9" max="9" width="13.57421875" style="0" customWidth="1"/>
    <col min="10" max="10" width="12.7109375" style="0" customWidth="1"/>
    <col min="11" max="11" width="14.421875" style="0" customWidth="1"/>
    <col min="12" max="12" width="2.57421875" style="0" customWidth="1"/>
    <col min="13" max="13" width="12.140625" style="0" customWidth="1"/>
    <col min="15" max="15" width="9.57421875" style="0" bestFit="1" customWidth="1"/>
  </cols>
  <sheetData>
    <row r="1" spans="1:12" ht="47.25" customHeight="1">
      <c r="A1" s="71" t="s">
        <v>24</v>
      </c>
      <c r="B1" s="71"/>
      <c r="C1" s="49"/>
      <c r="D1" s="49"/>
      <c r="E1" s="16"/>
      <c r="F1" s="49"/>
      <c r="G1" s="49"/>
      <c r="H1" s="16"/>
      <c r="I1" s="49"/>
      <c r="J1" s="49"/>
      <c r="K1" s="16"/>
      <c r="L1" s="16"/>
    </row>
    <row r="2" spans="1:12" ht="15">
      <c r="A2" s="6"/>
      <c r="B2" s="6"/>
      <c r="C2" s="69" t="s">
        <v>26</v>
      </c>
      <c r="D2" s="70"/>
      <c r="E2" s="46"/>
      <c r="F2" s="69" t="s">
        <v>27</v>
      </c>
      <c r="G2" s="70"/>
      <c r="H2" s="46"/>
      <c r="I2" s="69" t="s">
        <v>28</v>
      </c>
      <c r="J2" s="70"/>
      <c r="K2" s="6"/>
      <c r="L2" s="6"/>
    </row>
    <row r="3" spans="1:13" s="1" customFormat="1" ht="46.5" customHeight="1" thickBot="1">
      <c r="A3" s="4"/>
      <c r="B3" s="36" t="s">
        <v>25</v>
      </c>
      <c r="C3" s="47" t="s">
        <v>9</v>
      </c>
      <c r="D3" s="48" t="s">
        <v>3</v>
      </c>
      <c r="E3" s="17"/>
      <c r="F3" s="47" t="s">
        <v>9</v>
      </c>
      <c r="G3" s="48" t="s">
        <v>3</v>
      </c>
      <c r="H3" s="54"/>
      <c r="I3" s="47" t="s">
        <v>9</v>
      </c>
      <c r="J3" s="48" t="s">
        <v>3</v>
      </c>
      <c r="K3" s="36" t="s">
        <v>29</v>
      </c>
      <c r="L3" s="36"/>
      <c r="M3" s="68" t="s">
        <v>8</v>
      </c>
    </row>
    <row r="4" spans="1:12" s="1" customFormat="1" ht="16.5" customHeight="1">
      <c r="A4" s="14" t="s">
        <v>1</v>
      </c>
      <c r="B4" s="2"/>
      <c r="C4" s="18"/>
      <c r="D4" s="19"/>
      <c r="E4" s="44"/>
      <c r="F4" s="18"/>
      <c r="G4" s="19"/>
      <c r="H4" s="2"/>
      <c r="I4" s="18"/>
      <c r="J4" s="19"/>
      <c r="K4" s="2"/>
      <c r="L4" s="2"/>
    </row>
    <row r="5" spans="1:13" s="1" customFormat="1" ht="16.5" customHeight="1">
      <c r="A5" s="27" t="s">
        <v>6</v>
      </c>
      <c r="B5" s="10">
        <f>'Qtr Ending 6-30-13'!K5</f>
        <v>41381659.79000001</v>
      </c>
      <c r="C5" s="20"/>
      <c r="D5" s="21">
        <v>6302.61</v>
      </c>
      <c r="E5" s="42"/>
      <c r="F5" s="20">
        <v>-3000000</v>
      </c>
      <c r="G5" s="21">
        <v>6170.96</v>
      </c>
      <c r="H5" s="10"/>
      <c r="I5" s="20"/>
      <c r="J5" s="21">
        <v>5616.66</v>
      </c>
      <c r="K5" s="10">
        <f>SUM(B5:J5)</f>
        <v>38399750.02</v>
      </c>
      <c r="L5" s="10"/>
      <c r="M5" s="30">
        <f>'Qtr Ending 6-30-13'!M5+'Qtr Ending 9-30-13'!D5+'Qtr Ending 9-30-13'!G5+'Qtr Ending 9-30-13'!J5</f>
        <v>90347.46000000002</v>
      </c>
    </row>
    <row r="6" spans="1:13" s="64" customFormat="1" ht="16.5" customHeight="1">
      <c r="A6" s="67" t="s">
        <v>20</v>
      </c>
      <c r="B6" s="60">
        <f>'Qtr Ending 6-30-13'!K6</f>
        <v>6709055.470000001</v>
      </c>
      <c r="C6" s="61"/>
      <c r="D6" s="62">
        <f>184032.37-1677.26</f>
        <v>182355.11</v>
      </c>
      <c r="E6" s="63"/>
      <c r="F6" s="61"/>
      <c r="G6" s="62">
        <v>-107770.68</v>
      </c>
      <c r="H6" s="60"/>
      <c r="I6" s="61"/>
      <c r="J6" s="62">
        <v>146182.25</v>
      </c>
      <c r="K6" s="66">
        <f>SUM(B6:J6)</f>
        <v>6929822.150000001</v>
      </c>
      <c r="L6" s="60"/>
      <c r="M6" s="65">
        <f>'Qtr Ending 6-30-13'!M6+D6+G6+J6</f>
        <v>579199.5700000001</v>
      </c>
    </row>
    <row r="7" spans="1:13" s="1" customFormat="1" ht="21" customHeight="1">
      <c r="A7" s="14" t="s">
        <v>7</v>
      </c>
      <c r="B7" s="15">
        <f>SUM(B5:B6)</f>
        <v>48090715.260000005</v>
      </c>
      <c r="C7" s="50">
        <f>SUM(C5:C6)</f>
        <v>0</v>
      </c>
      <c r="D7" s="51">
        <f>SUM(D5:D6)</f>
        <v>188657.71999999997</v>
      </c>
      <c r="E7" s="45"/>
      <c r="F7" s="50">
        <f>SUM(F5:F6)</f>
        <v>-3000000</v>
      </c>
      <c r="G7" s="51">
        <f>SUM(G5:G6)</f>
        <v>-101599.71999999999</v>
      </c>
      <c r="H7" s="15"/>
      <c r="I7" s="50">
        <f>SUM(I5:I6)</f>
        <v>0</v>
      </c>
      <c r="J7" s="51">
        <f>SUM(J5:J6)</f>
        <v>151798.91</v>
      </c>
      <c r="K7" s="15">
        <f>SUM(K5:K6)</f>
        <v>45329572.17</v>
      </c>
      <c r="L7" s="15"/>
      <c r="M7" s="32">
        <f>SUM(M5:M6)</f>
        <v>669547.03</v>
      </c>
    </row>
    <row r="8" spans="1:12" s="1" customFormat="1" ht="16.5" customHeight="1">
      <c r="A8" s="4"/>
      <c r="B8" s="11"/>
      <c r="C8" s="52"/>
      <c r="D8" s="52"/>
      <c r="E8" s="9"/>
      <c r="F8" s="52"/>
      <c r="G8" s="52"/>
      <c r="H8" s="11"/>
      <c r="I8" s="52"/>
      <c r="J8" s="52"/>
      <c r="K8" s="11"/>
      <c r="L8" s="11"/>
    </row>
    <row r="9" spans="1:12" s="1" customFormat="1" ht="16.5" customHeight="1">
      <c r="A9" s="4"/>
      <c r="B9" s="11"/>
      <c r="C9" s="9"/>
      <c r="D9" s="9"/>
      <c r="E9" s="9"/>
      <c r="F9" s="9"/>
      <c r="G9" s="9"/>
      <c r="H9" s="11"/>
      <c r="I9" s="9"/>
      <c r="J9" s="9"/>
      <c r="K9" s="11"/>
      <c r="L9" s="11"/>
    </row>
    <row r="10" spans="1:12" s="1" customFormat="1" ht="16.5" customHeight="1">
      <c r="A10" s="14" t="s">
        <v>0</v>
      </c>
      <c r="B10" s="12"/>
      <c r="C10" s="39"/>
      <c r="D10" s="39"/>
      <c r="E10" s="39"/>
      <c r="F10" s="39"/>
      <c r="G10" s="39"/>
      <c r="H10" s="38"/>
      <c r="I10" s="39"/>
      <c r="J10" s="39"/>
      <c r="K10" s="38"/>
      <c r="L10" s="38"/>
    </row>
    <row r="11" spans="1:12" s="1" customFormat="1" ht="16.5" customHeight="1" thickBot="1">
      <c r="A11" s="27" t="s">
        <v>30</v>
      </c>
      <c r="B11" s="34">
        <f>'Qtr Ending 6-30-13'!K11</f>
        <v>6345874.390000001</v>
      </c>
      <c r="C11" s="29">
        <f>C16-B11</f>
        <v>-3727491.7100000004</v>
      </c>
      <c r="D11" s="57">
        <v>0</v>
      </c>
      <c r="E11" s="9"/>
      <c r="F11" s="29">
        <f>F16-C16</f>
        <v>3383956.1999999997</v>
      </c>
      <c r="G11" s="57">
        <v>0</v>
      </c>
      <c r="H11" s="41"/>
      <c r="I11" s="29">
        <f>K16-F16</f>
        <v>-2854681.54</v>
      </c>
      <c r="J11" s="9">
        <v>0</v>
      </c>
      <c r="K11" s="35">
        <f>SUM(B11:J11)</f>
        <v>3147657.34</v>
      </c>
      <c r="L11" s="41"/>
    </row>
    <row r="12" spans="1:12" s="1" customFormat="1" ht="16.5" customHeight="1" thickTop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16.5" customHeight="1">
      <c r="A13" s="28" t="s">
        <v>31</v>
      </c>
      <c r="B13" s="4"/>
      <c r="C13" s="4"/>
      <c r="D13" s="4"/>
      <c r="E13" s="4"/>
      <c r="L13" s="4"/>
    </row>
    <row r="14" spans="1:15" ht="15">
      <c r="A14" s="55"/>
      <c r="B14" s="8"/>
      <c r="C14" s="8"/>
      <c r="D14" s="8"/>
      <c r="E14" s="8"/>
      <c r="F14" s="8"/>
      <c r="G14" s="8"/>
      <c r="H14" s="6"/>
      <c r="I14" s="8"/>
      <c r="J14" s="8"/>
      <c r="K14" s="6"/>
      <c r="L14" s="6"/>
      <c r="O14" s="59"/>
    </row>
    <row r="15" spans="1:12" ht="16.5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6.5" hidden="1">
      <c r="A16" s="5" t="s">
        <v>23</v>
      </c>
      <c r="B16" s="5"/>
      <c r="C16" s="58">
        <f>2527886.96+90495.72</f>
        <v>2618382.68</v>
      </c>
      <c r="D16" s="5"/>
      <c r="E16" s="5"/>
      <c r="F16" s="56">
        <f>4345743.34+1656595.54</f>
        <v>6002338.88</v>
      </c>
      <c r="G16" s="4"/>
      <c r="H16" s="4"/>
      <c r="I16" s="56"/>
      <c r="J16" s="4"/>
      <c r="K16" s="56">
        <f>1656407.32+1491250.02</f>
        <v>3147657.34</v>
      </c>
      <c r="L16" s="5"/>
    </row>
    <row r="17" ht="15" hidden="1"/>
    <row r="18" ht="15">
      <c r="D18" s="59"/>
    </row>
    <row r="20" spans="6:9" ht="15">
      <c r="F20" s="59"/>
      <c r="I20" s="59"/>
    </row>
  </sheetData>
  <sheetProtection/>
  <mergeCells count="4">
    <mergeCell ref="C2:D2"/>
    <mergeCell ref="F2:G2"/>
    <mergeCell ref="I2:J2"/>
    <mergeCell ref="A1:B1"/>
  </mergeCells>
  <printOptions/>
  <pageMargins left="0.45" right="0.2" top="1" bottom="0.5" header="0.3" footer="0.3"/>
  <pageSetup fitToHeight="0" fitToWidth="1" horizontalDpi="600" verticalDpi="600" orientation="landscape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Mayo, Cori</dc:creator>
  <cp:keywords/>
  <dc:description/>
  <cp:lastModifiedBy>Schneider, Tom</cp:lastModifiedBy>
  <cp:lastPrinted>2013-11-20T16:14:46Z</cp:lastPrinted>
  <dcterms:created xsi:type="dcterms:W3CDTF">2013-04-19T15:40:05Z</dcterms:created>
  <dcterms:modified xsi:type="dcterms:W3CDTF">2013-11-20T16:15:02Z</dcterms:modified>
  <cp:category/>
  <cp:version/>
  <cp:contentType/>
  <cp:contentStatus/>
</cp:coreProperties>
</file>